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1"/>
  </bookViews>
  <sheets>
    <sheet name="START" sheetId="1" r:id="rId1"/>
    <sheet name="Air loss" sheetId="2" r:id="rId2"/>
    <sheet name="Air loss leak" sheetId="3" r:id="rId3"/>
    <sheet name="Data" sheetId="4" r:id="rId4"/>
  </sheets>
  <definedNames>
    <definedName name="_xlnm.Print_Area" localSheetId="1">'Air loss'!$B$2:$F$25</definedName>
    <definedName name="_xlnm.Print_Area" localSheetId="2">'Air loss leak'!$B$1:$F$3</definedName>
  </definedNames>
  <calcPr fullCalcOnLoad="1"/>
</workbook>
</file>

<file path=xl/sharedStrings.xml><?xml version="1.0" encoding="utf-8"?>
<sst xmlns="http://schemas.openxmlformats.org/spreadsheetml/2006/main" count="54" uniqueCount="53">
  <si>
    <t>input parameter</t>
  </si>
  <si>
    <t>BEKOMAT</t>
  </si>
  <si>
    <t>input</t>
  </si>
  <si>
    <t>list price / USD</t>
  </si>
  <si>
    <t>scfm</t>
  </si>
  <si>
    <t>USD/year</t>
  </si>
  <si>
    <t>Cost for 3/32 valve</t>
  </si>
  <si>
    <t>Cost for 7/16 valve</t>
  </si>
  <si>
    <t>Choice BEKOMAT</t>
  </si>
  <si>
    <t>Cost for V notch valve 3/8"</t>
  </si>
  <si>
    <t>Costs of air loss per year</t>
  </si>
  <si>
    <t>Cost for pneumatic ball valve</t>
  </si>
  <si>
    <t>air flow of compressor                      [CFM]</t>
  </si>
  <si>
    <t>working hours of compressor               [h/d]</t>
  </si>
  <si>
    <t>working days of compressor                [d/a]</t>
  </si>
  <si>
    <t xml:space="preserve">air working pressure                            [psi] </t>
  </si>
  <si>
    <t xml:space="preserve">tuned open time of solenoid valve            [s]      </t>
  </si>
  <si>
    <t xml:space="preserve">tuned closed time of solenoid valve      [min] </t>
  </si>
  <si>
    <t xml:space="preserve">BEKOMAT 14            </t>
  </si>
  <si>
    <t>worst</t>
  </si>
  <si>
    <t>best</t>
  </si>
  <si>
    <t xml:space="preserve">BEKOMAT 13      </t>
  </si>
  <si>
    <t xml:space="preserve">BEKOMAT 16 CO   </t>
  </si>
  <si>
    <t>seconds/year</t>
  </si>
  <si>
    <t>Ball valve 1/16" plus delay ball valve</t>
  </si>
  <si>
    <t xml:space="preserve">BEKOMAT 32     </t>
  </si>
  <si>
    <t xml:space="preserve">BEKOMAT 31     </t>
  </si>
  <si>
    <t>Days</t>
  </si>
  <si>
    <t>in DAYS</t>
  </si>
  <si>
    <t>cfm @ 100psi</t>
  </si>
  <si>
    <t>Orifiac in "</t>
  </si>
  <si>
    <t>air loss as CAGI</t>
  </si>
  <si>
    <t>air loss in</t>
  </si>
  <si>
    <t>minutes per year</t>
  </si>
  <si>
    <t>air loss in USD per second</t>
  </si>
  <si>
    <t>V-notch/Cracked Ball valve  1/4"</t>
  </si>
  <si>
    <t>Return of Investment</t>
  </si>
  <si>
    <t>V Notch
Cracked ball valve
(1/4" orifice)</t>
  </si>
  <si>
    <t>4 mm</t>
  </si>
  <si>
    <t>10 mm</t>
  </si>
  <si>
    <t>Orifice in mm for timer solenoid valve</t>
  </si>
  <si>
    <t>BEKOMAT 33</t>
  </si>
  <si>
    <t>Timer solenoid valve
(connection 1/4")</t>
  </si>
  <si>
    <t>Timer solenoid valve
(Connection 1/2")</t>
  </si>
  <si>
    <t>Replacing drain valve with BEKOMAT</t>
  </si>
  <si>
    <t>Note:</t>
  </si>
  <si>
    <t xml:space="preserve">costs of air loss based on sharped edged not round holes, such as </t>
  </si>
  <si>
    <t>holes in pipes through corrossion, leaks through threat connections etc.</t>
  </si>
  <si>
    <t>Air loss of leaks</t>
  </si>
  <si>
    <t xml:space="preserve">Pneumatic ball valve
(bleeding nozzle 1/8")
</t>
  </si>
  <si>
    <r>
      <t xml:space="preserve">cost of </t>
    </r>
    <r>
      <rPr>
        <b/>
        <sz val="10"/>
        <rFont val="Arial"/>
        <family val="2"/>
      </rPr>
      <t>treated</t>
    </r>
    <r>
      <rPr>
        <sz val="10"/>
        <rFont val="Arial"/>
        <family val="2"/>
      </rPr>
      <t xml:space="preserve"> air per cf based on</t>
    </r>
  </si>
  <si>
    <t>per kwh</t>
  </si>
  <si>
    <t>cost of power per kwh                       [USD]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</si>
</sst>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0.000"/>
    <numFmt numFmtId="183" formatCode="&quot;$&quot;#,##0"/>
    <numFmt numFmtId="184" formatCode="0.0%"/>
    <numFmt numFmtId="185" formatCode="0.000000"/>
    <numFmt numFmtId="186" formatCode="0.00000"/>
    <numFmt numFmtId="187" formatCode="#,##0.0"/>
    <numFmt numFmtId="188" formatCode="0.0000000"/>
    <numFmt numFmtId="189" formatCode="&quot;$&quot;#,##0.00"/>
    <numFmt numFmtId="190" formatCode="[$$-409]#,##0"/>
    <numFmt numFmtId="191" formatCode="&quot;$&quot;#,##0.000000000000000000000"/>
    <numFmt numFmtId="192" formatCode="&quot;$&quot;#,##0.00000000"/>
  </numFmts>
  <fonts count="7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sz val="10"/>
      <color indexed="12"/>
      <name val="Arial"/>
      <family val="2"/>
    </font>
    <font>
      <b/>
      <sz val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0"/>
      <color indexed="30"/>
      <name val="Arial"/>
      <family val="2"/>
    </font>
    <font>
      <b/>
      <sz val="12"/>
      <color indexed="30"/>
      <name val="Arial"/>
      <family val="2"/>
    </font>
    <font>
      <b/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i/>
      <u val="single"/>
      <sz val="10"/>
      <color indexed="30"/>
      <name val="Arial"/>
      <family val="2"/>
    </font>
    <font>
      <b/>
      <i/>
      <sz val="10"/>
      <color indexed="57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3"/>
      <color indexed="18"/>
      <name val="Arial"/>
      <family val="2"/>
    </font>
    <font>
      <sz val="30"/>
      <color indexed="18"/>
      <name val="FuturaExtraBold"/>
      <family val="0"/>
    </font>
    <font>
      <sz val="20"/>
      <color indexed="18"/>
      <name val="Futura Md BT"/>
      <family val="2"/>
    </font>
    <font>
      <b/>
      <sz val="60"/>
      <color indexed="30"/>
      <name val="Futura XBlk BT"/>
      <family val="0"/>
    </font>
    <font>
      <sz val="60"/>
      <color indexed="30"/>
      <name val="Arial"/>
      <family val="2"/>
    </font>
    <font>
      <sz val="10.5"/>
      <color indexed="8"/>
      <name val="Arial"/>
      <family val="2"/>
    </font>
    <font>
      <b/>
      <sz val="12"/>
      <color indexed="19"/>
      <name val="Arial"/>
      <family val="2"/>
    </font>
    <font>
      <sz val="2.25"/>
      <color indexed="8"/>
      <name val="Arial"/>
      <family val="2"/>
    </font>
    <font>
      <b/>
      <sz val="2.25"/>
      <color indexed="10"/>
      <name val="Arial"/>
      <family val="2"/>
    </font>
    <font>
      <b/>
      <sz val="2.2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0"/>
      <color rgb="FF155A9E"/>
      <name val="Arial"/>
      <family val="2"/>
    </font>
    <font>
      <b/>
      <sz val="12"/>
      <color rgb="FF155A9E"/>
      <name val="Arial"/>
      <family val="2"/>
    </font>
    <font>
      <b/>
      <i/>
      <sz val="10"/>
      <color rgb="FF155A9E"/>
      <name val="Arial"/>
      <family val="2"/>
    </font>
    <font>
      <b/>
      <sz val="10"/>
      <color rgb="FF155A9E"/>
      <name val="Arial"/>
      <family val="2"/>
    </font>
    <font>
      <sz val="10"/>
      <color rgb="FF155A9E"/>
      <name val="Arial"/>
      <family val="2"/>
    </font>
    <font>
      <i/>
      <sz val="10"/>
      <color rgb="FF155A9E"/>
      <name val="Arial"/>
      <family val="2"/>
    </font>
    <font>
      <b/>
      <i/>
      <u val="single"/>
      <sz val="10"/>
      <color rgb="FF155A9E"/>
      <name val="Arial"/>
      <family val="2"/>
    </font>
    <font>
      <b/>
      <i/>
      <sz val="10"/>
      <color theme="6" tint="-0.24997000396251678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19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89" fontId="5" fillId="0" borderId="0" xfId="0" applyNumberFormat="1" applyFont="1" applyFill="1" applyAlignment="1" applyProtection="1">
      <alignment horizontal="center" wrapText="1"/>
      <protection/>
    </xf>
    <xf numFmtId="189" fontId="6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186" fontId="0" fillId="0" borderId="14" xfId="0" applyNumberFormat="1" applyFont="1" applyFill="1" applyBorder="1" applyAlignment="1" applyProtection="1">
      <alignment horizontal="center"/>
      <protection hidden="1"/>
    </xf>
    <xf numFmtId="2" fontId="0" fillId="0" borderId="14" xfId="0" applyNumberFormat="1" applyFont="1" applyFill="1" applyBorder="1" applyAlignment="1" applyProtection="1">
      <alignment horizontal="center"/>
      <protection hidden="1"/>
    </xf>
    <xf numFmtId="189" fontId="0" fillId="0" borderId="14" xfId="0" applyNumberFormat="1" applyFont="1" applyFill="1" applyBorder="1" applyAlignment="1" applyProtection="1">
      <alignment horizontal="center"/>
      <protection hidden="1"/>
    </xf>
    <xf numFmtId="191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center"/>
      <protection/>
    </xf>
    <xf numFmtId="192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7" xfId="0" applyFont="1" applyFill="1" applyBorder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6" fillId="0" borderId="0" xfId="0" applyFont="1" applyFill="1" applyAlignment="1" applyProtection="1">
      <alignment horizontal="left" vertical="center"/>
      <protection/>
    </xf>
    <xf numFmtId="0" fontId="67" fillId="0" borderId="19" xfId="0" applyFont="1" applyFill="1" applyBorder="1" applyAlignment="1" applyProtection="1">
      <alignment vertical="center"/>
      <protection/>
    </xf>
    <xf numFmtId="0" fontId="67" fillId="0" borderId="19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70" fillId="0" borderId="19" xfId="0" applyFont="1" applyFill="1" applyBorder="1" applyAlignment="1" applyProtection="1">
      <alignment vertical="center"/>
      <protection/>
    </xf>
    <xf numFmtId="0" fontId="69" fillId="0" borderId="19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180" fontId="70" fillId="0" borderId="0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 wrapText="1"/>
      <protection/>
    </xf>
    <xf numFmtId="2" fontId="70" fillId="0" borderId="0" xfId="0" applyNumberFormat="1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/>
      <protection/>
    </xf>
    <xf numFmtId="2" fontId="68" fillId="0" borderId="0" xfId="0" applyNumberFormat="1" applyFont="1" applyFill="1" applyBorder="1" applyAlignment="1" applyProtection="1">
      <alignment horizontal="center"/>
      <protection/>
    </xf>
    <xf numFmtId="0" fontId="68" fillId="0" borderId="20" xfId="0" applyFont="1" applyFill="1" applyBorder="1" applyAlignment="1" applyProtection="1">
      <alignment vertical="center"/>
      <protection/>
    </xf>
    <xf numFmtId="1" fontId="68" fillId="0" borderId="20" xfId="0" applyNumberFormat="1" applyFont="1" applyFill="1" applyBorder="1" applyAlignment="1" applyProtection="1">
      <alignment horizontal="center"/>
      <protection/>
    </xf>
    <xf numFmtId="0" fontId="68" fillId="0" borderId="21" xfId="0" applyFont="1" applyFill="1" applyBorder="1" applyAlignment="1" applyProtection="1">
      <alignment/>
      <protection/>
    </xf>
    <xf numFmtId="0" fontId="68" fillId="0" borderId="21" xfId="0" applyFont="1" applyFill="1" applyBorder="1" applyAlignment="1" applyProtection="1">
      <alignment horizontal="center"/>
      <protection/>
    </xf>
    <xf numFmtId="0" fontId="66" fillId="0" borderId="0" xfId="0" applyFont="1" applyFill="1" applyAlignment="1" applyProtection="1">
      <alignment horizontal="left" vertical="center"/>
      <protection/>
    </xf>
    <xf numFmtId="2" fontId="73" fillId="0" borderId="0" xfId="0" applyNumberFormat="1" applyFont="1" applyFill="1" applyBorder="1" applyAlignment="1" applyProtection="1">
      <alignment horizontal="center"/>
      <protection/>
    </xf>
    <xf numFmtId="1" fontId="73" fillId="0" borderId="20" xfId="0" applyNumberFormat="1" applyFont="1" applyFill="1" applyBorder="1" applyAlignment="1" applyProtection="1">
      <alignment horizontal="center"/>
      <protection/>
    </xf>
    <xf numFmtId="0" fontId="73" fillId="0" borderId="21" xfId="0" applyFont="1" applyFill="1" applyBorder="1" applyAlignment="1" applyProtection="1">
      <alignment horizontal="center"/>
      <protection/>
    </xf>
    <xf numFmtId="0" fontId="74" fillId="0" borderId="19" xfId="0" applyFont="1" applyFill="1" applyBorder="1" applyAlignment="1" applyProtection="1">
      <alignment vertical="center"/>
      <protection/>
    </xf>
    <xf numFmtId="0" fontId="75" fillId="0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1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'Air loss'!$E$18:$E$22</c:f>
              <c:strCache/>
            </c:strRef>
          </c:cat>
          <c:val>
            <c:numRef>
              <c:f>'Air loss'!$F$18:$F$22</c:f>
              <c:numCache/>
            </c:numRef>
          </c:val>
        </c:ser>
        <c:axId val="52157212"/>
        <c:axId val="66761725"/>
      </c:barChart>
      <c:catAx>
        <c:axId val="52157212"/>
        <c:scaling>
          <c:orientation val="minMax"/>
        </c:scaling>
        <c:axPos val="b"/>
        <c:delete val="1"/>
        <c:majorTickMark val="out"/>
        <c:minorTickMark val="none"/>
        <c:tickLblPos val="nextTo"/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72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'Air loss leak'!#REF!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'Air loss leak'!#REF!</c:f>
              <c:numCache>
                <c:ptCount val="1"/>
                <c:pt idx="0">
                  <c:v>1</c:v>
                </c:pt>
              </c:numCache>
            </c:numRef>
          </c:val>
        </c:ser>
        <c:axId val="63984614"/>
        <c:axId val="38990615"/>
      </c:barChart>
      <c:catAx>
        <c:axId val="63984614"/>
        <c:scaling>
          <c:orientation val="minMax"/>
        </c:scaling>
        <c:axPos val="b"/>
        <c:delete val="1"/>
        <c:majorTickMark val="out"/>
        <c:minorTickMark val="none"/>
        <c:tickLblPos val="nextTo"/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'Air loss leak'!A1" /><Relationship Id="rId4" Type="http://schemas.openxmlformats.org/officeDocument/2006/relationships/hyperlink" Target="#'Air loss leak'!A1" /><Relationship Id="rId5" Type="http://schemas.openxmlformats.org/officeDocument/2006/relationships/image" Target="../media/image3.emf" /><Relationship Id="rId6" Type="http://schemas.openxmlformats.org/officeDocument/2006/relationships/hyperlink" Target="#'Air loss'!A1" /><Relationship Id="rId7" Type="http://schemas.openxmlformats.org/officeDocument/2006/relationships/hyperlink" Target="#'Air loss leak'!A1" /><Relationship Id="rId8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TART!D10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TART!D10" /><Relationship Id="rId2" Type="http://schemas.openxmlformats.org/officeDocument/2006/relationships/chart" Target="/xl/charts/chart2.xml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514350</xdr:colOff>
      <xdr:row>48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77550" cy="786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247650</xdr:colOff>
      <xdr:row>12</xdr:row>
      <xdr:rowOff>76200</xdr:rowOff>
    </xdr:from>
    <xdr:ext cx="1285875" cy="523875"/>
    <xdr:sp>
      <xdr:nvSpPr>
        <xdr:cNvPr id="2" name="Text Box 13"/>
        <xdr:cNvSpPr txBox="1">
          <a:spLocks noChangeArrowheads="1"/>
        </xdr:cNvSpPr>
      </xdr:nvSpPr>
      <xdr:spPr>
        <a:xfrm>
          <a:off x="9391650" y="2019300"/>
          <a:ext cx="12858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3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click  on one 
</a:t>
          </a:r>
          <a:r>
            <a:rPr lang="en-US" cap="none" sz="13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of the pictures</a:t>
          </a:r>
        </a:p>
      </xdr:txBody>
    </xdr:sp>
    <xdr:clientData/>
  </xdr:oneCellAnchor>
  <xdr:oneCellAnchor>
    <xdr:from>
      <xdr:col>19</xdr:col>
      <xdr:colOff>447675</xdr:colOff>
      <xdr:row>19</xdr:row>
      <xdr:rowOff>0</xdr:rowOff>
    </xdr:from>
    <xdr:ext cx="104775" cy="228600"/>
    <xdr:sp fLocksText="0">
      <xdr:nvSpPr>
        <xdr:cNvPr id="3" name="Text Box 38"/>
        <xdr:cNvSpPr txBox="1">
          <a:spLocks noChangeArrowheads="1"/>
        </xdr:cNvSpPr>
      </xdr:nvSpPr>
      <xdr:spPr>
        <a:xfrm>
          <a:off x="12030075" y="3076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15</xdr:col>
      <xdr:colOff>495300</xdr:colOff>
      <xdr:row>27</xdr:row>
      <xdr:rowOff>0</xdr:rowOff>
    </xdr:from>
    <xdr:to>
      <xdr:col>17</xdr:col>
      <xdr:colOff>133350</xdr:colOff>
      <xdr:row>33</xdr:row>
      <xdr:rowOff>28575</xdr:rowOff>
    </xdr:to>
    <xdr:pic>
      <xdr:nvPicPr>
        <xdr:cNvPr id="4" name="Picture 49" descr="untitled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4371975"/>
          <a:ext cx="857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419100</xdr:colOff>
      <xdr:row>17</xdr:row>
      <xdr:rowOff>28575</xdr:rowOff>
    </xdr:from>
    <xdr:to>
      <xdr:col>17</xdr:col>
      <xdr:colOff>257175</xdr:colOff>
      <xdr:row>25</xdr:row>
      <xdr:rowOff>47625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781300"/>
          <a:ext cx="10572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17</xdr:row>
      <xdr:rowOff>142875</xdr:rowOff>
    </xdr:from>
    <xdr:to>
      <xdr:col>18</xdr:col>
      <xdr:colOff>38100</xdr:colOff>
      <xdr:row>25</xdr:row>
      <xdr:rowOff>133350</xdr:rowOff>
    </xdr:to>
    <xdr:sp>
      <xdr:nvSpPr>
        <xdr:cNvPr id="6" name="Text Box 9">
          <a:hlinkClick r:id="rId6"/>
        </xdr:cNvPr>
        <xdr:cNvSpPr txBox="1">
          <a:spLocks noChangeArrowheads="1"/>
        </xdr:cNvSpPr>
      </xdr:nvSpPr>
      <xdr:spPr>
        <a:xfrm>
          <a:off x="3171825" y="2895600"/>
          <a:ext cx="78390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50292" rIns="0" bIns="50292" anchor="ctr"/>
        <a:p>
          <a:pPr algn="l">
            <a:defRPr/>
          </a:pPr>
          <a:r>
            <a:rPr lang="en-US" cap="none" sz="3000" b="0" i="0" u="none" baseline="0">
              <a:solidFill>
                <a:srgbClr val="000080"/>
              </a:solidFill>
              <a:latin typeface="FuturaExtraBold"/>
              <a:ea typeface="FuturaExtraBold"/>
              <a:cs typeface="FuturaExtraBold"/>
            </a:rPr>
            <a:t>BEKOMAT / Energy Savings
</a:t>
          </a:r>
          <a:r>
            <a:rPr lang="en-US" cap="none" sz="2000" b="0" i="0" u="none" baseline="0">
              <a:solidFill>
                <a:srgbClr val="000080"/>
              </a:solidFill>
              <a:latin typeface="Futura Md BT"/>
              <a:ea typeface="Futura Md BT"/>
              <a:cs typeface="Futura Md BT"/>
            </a:rPr>
            <a:t>other drain valves air loss calculation</a:t>
          </a:r>
        </a:p>
      </xdr:txBody>
    </xdr:sp>
    <xdr:clientData/>
  </xdr:twoCellAnchor>
  <xdr:twoCellAnchor>
    <xdr:from>
      <xdr:col>5</xdr:col>
      <xdr:colOff>95250</xdr:colOff>
      <xdr:row>27</xdr:row>
      <xdr:rowOff>28575</xdr:rowOff>
    </xdr:from>
    <xdr:to>
      <xdr:col>18</xdr:col>
      <xdr:colOff>200025</xdr:colOff>
      <xdr:row>32</xdr:row>
      <xdr:rowOff>152400</xdr:rowOff>
    </xdr:to>
    <xdr:sp>
      <xdr:nvSpPr>
        <xdr:cNvPr id="7" name="Text Box 16">
          <a:hlinkClick r:id="rId7"/>
        </xdr:cNvPr>
        <xdr:cNvSpPr txBox="1">
          <a:spLocks noChangeArrowheads="1"/>
        </xdr:cNvSpPr>
      </xdr:nvSpPr>
      <xdr:spPr>
        <a:xfrm>
          <a:off x="3143250" y="4400550"/>
          <a:ext cx="80295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32004" anchor="ctr"/>
        <a:p>
          <a:pPr algn="l">
            <a:defRPr/>
          </a:pPr>
          <a:r>
            <a:rPr lang="en-US" cap="none" sz="3000" b="0" i="0" u="none" baseline="0">
              <a:solidFill>
                <a:srgbClr val="000080"/>
              </a:solidFill>
            </a:rPr>
            <a:t>LEAKS / Air Loss in pipes </a:t>
          </a:r>
        </a:p>
      </xdr:txBody>
    </xdr:sp>
    <xdr:clientData/>
  </xdr:twoCellAnchor>
  <xdr:oneCellAnchor>
    <xdr:from>
      <xdr:col>0</xdr:col>
      <xdr:colOff>152400</xdr:colOff>
      <xdr:row>40</xdr:row>
      <xdr:rowOff>152400</xdr:rowOff>
    </xdr:from>
    <xdr:ext cx="10572750" cy="1428750"/>
    <xdr:sp>
      <xdr:nvSpPr>
        <xdr:cNvPr id="8" name="Text Box 7"/>
        <xdr:cNvSpPr txBox="1">
          <a:spLocks noChangeArrowheads="1"/>
        </xdr:cNvSpPr>
      </xdr:nvSpPr>
      <xdr:spPr>
        <a:xfrm>
          <a:off x="152400" y="6629400"/>
          <a:ext cx="105727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6000" b="1" i="0" u="none" baseline="0">
              <a:solidFill>
                <a:srgbClr val="0066CC"/>
              </a:solidFill>
              <a:latin typeface="Futura XBlk BT"/>
              <a:ea typeface="Futura XBlk BT"/>
              <a:cs typeface="Futura XBlk BT"/>
            </a:rPr>
            <a:t>BEKO</a:t>
          </a:r>
          <a:r>
            <a:rPr lang="en-US" cap="none" sz="60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Energy Saver</a:t>
          </a:r>
        </a:p>
      </xdr:txBody>
    </xdr:sp>
    <xdr:clientData/>
  </xdr:oneCellAnchor>
  <xdr:twoCellAnchor editAs="oneCell">
    <xdr:from>
      <xdr:col>0</xdr:col>
      <xdr:colOff>428625</xdr:colOff>
      <xdr:row>2</xdr:row>
      <xdr:rowOff>0</xdr:rowOff>
    </xdr:from>
    <xdr:to>
      <xdr:col>4</xdr:col>
      <xdr:colOff>66675</xdr:colOff>
      <xdr:row>18</xdr:row>
      <xdr:rowOff>76200</xdr:rowOff>
    </xdr:to>
    <xdr:pic>
      <xdr:nvPicPr>
        <xdr:cNvPr id="9" name="Grafik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323850"/>
          <a:ext cx="20764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409575</xdr:rowOff>
    </xdr:from>
    <xdr:to>
      <xdr:col>7</xdr:col>
      <xdr:colOff>742950</xdr:colOff>
      <xdr:row>14</xdr:row>
      <xdr:rowOff>114300</xdr:rowOff>
    </xdr:to>
    <xdr:graphicFrame>
      <xdr:nvGraphicFramePr>
        <xdr:cNvPr id="1" name="Chart 6"/>
        <xdr:cNvGraphicFramePr/>
      </xdr:nvGraphicFramePr>
      <xdr:xfrm>
        <a:off x="4219575" y="571500"/>
        <a:ext cx="61531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7</xdr:col>
      <xdr:colOff>400050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876675" y="0"/>
        <a:ext cx="615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6</xdr:row>
      <xdr:rowOff>133350</xdr:rowOff>
    </xdr:from>
    <xdr:to>
      <xdr:col>4</xdr:col>
      <xdr:colOff>152400</xdr:colOff>
      <xdr:row>43</xdr:row>
      <xdr:rowOff>28575</xdr:rowOff>
    </xdr:to>
    <xdr:pic>
      <xdr:nvPicPr>
        <xdr:cNvPr id="2" name="Picture 6" descr="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247775"/>
          <a:ext cx="3762375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2" zoomScaleNormal="62" zoomScalePageLayoutView="0" workbookViewId="0" topLeftCell="A1">
      <selection activeCell="R17" sqref="R17"/>
    </sheetView>
  </sheetViews>
  <sheetFormatPr defaultColWidth="9.140625" defaultRowHeight="12.75"/>
  <sheetData/>
  <sheetProtection password="CC71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4"/>
  <sheetViews>
    <sheetView showGridLines="0" tabSelected="1" zoomScalePageLayoutView="0" workbookViewId="0" topLeftCell="A1">
      <selection activeCell="D19" sqref="D19"/>
    </sheetView>
  </sheetViews>
  <sheetFormatPr defaultColWidth="11.421875" defaultRowHeight="12.75"/>
  <cols>
    <col min="1" max="1" width="3.57421875" style="1" customWidth="1"/>
    <col min="2" max="2" width="36.7109375" style="1" customWidth="1"/>
    <col min="3" max="3" width="8.28125" style="2" customWidth="1"/>
    <col min="4" max="4" width="9.140625" style="1" customWidth="1"/>
    <col min="5" max="5" width="63.8515625" style="1" customWidth="1"/>
    <col min="6" max="6" width="10.28125" style="1" customWidth="1"/>
    <col min="7" max="7" width="12.57421875" style="1" customWidth="1"/>
    <col min="8" max="16384" width="11.421875" style="1" customWidth="1"/>
  </cols>
  <sheetData>
    <row r="2" spans="2:6" ht="36.75" customHeight="1">
      <c r="B2" s="57" t="s">
        <v>10</v>
      </c>
      <c r="C2" s="57"/>
      <c r="D2" s="57"/>
      <c r="E2" s="57"/>
      <c r="F2" s="57"/>
    </row>
    <row r="3" spans="2:6" ht="20.25" customHeight="1" thickBot="1">
      <c r="B3" s="75"/>
      <c r="C3" s="75"/>
      <c r="D3" s="75"/>
      <c r="E3" s="75"/>
      <c r="F3" s="75"/>
    </row>
    <row r="4" spans="2:18" s="3" customFormat="1" ht="30" customHeight="1" thickBot="1">
      <c r="B4" s="58" t="s">
        <v>0</v>
      </c>
      <c r="C4" s="59" t="s">
        <v>2</v>
      </c>
      <c r="D4" s="60"/>
      <c r="E4" s="61"/>
      <c r="F4" s="6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18" s="3" customFormat="1" ht="38.25" customHeight="1" thickBot="1">
      <c r="B5" s="62" t="s">
        <v>12</v>
      </c>
      <c r="C5" s="63">
        <v>490</v>
      </c>
      <c r="D5" s="64"/>
      <c r="E5" s="65"/>
      <c r="F5" s="6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s="3" customFormat="1" ht="38.25" customHeight="1" thickBot="1">
      <c r="B6" s="62" t="s">
        <v>52</v>
      </c>
      <c r="C6" s="63">
        <v>0.07</v>
      </c>
      <c r="D6" s="64"/>
      <c r="E6" s="65"/>
      <c r="F6" s="6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2:18" s="3" customFormat="1" ht="38.25" customHeight="1" thickBot="1">
      <c r="B7" s="62" t="s">
        <v>13</v>
      </c>
      <c r="C7" s="63">
        <v>24</v>
      </c>
      <c r="D7" s="64"/>
      <c r="E7" s="65"/>
      <c r="F7" s="6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 s="3" customFormat="1" ht="38.25" customHeight="1" thickBot="1">
      <c r="B8" s="62" t="s">
        <v>14</v>
      </c>
      <c r="C8" s="63">
        <v>365</v>
      </c>
      <c r="D8" s="64"/>
      <c r="E8" s="67"/>
      <c r="F8" s="66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 s="3" customFormat="1" ht="38.25" customHeight="1" thickBot="1">
      <c r="B9" s="62" t="s">
        <v>15</v>
      </c>
      <c r="C9" s="63">
        <v>100</v>
      </c>
      <c r="D9" s="64">
        <f>0.07*C9/7</f>
        <v>1.0000000000000002</v>
      </c>
      <c r="E9" s="67"/>
      <c r="F9" s="68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s="5" customFormat="1" ht="38.25" customHeight="1" thickBot="1">
      <c r="B10" s="79" t="s">
        <v>16</v>
      </c>
      <c r="C10" s="80">
        <v>5</v>
      </c>
      <c r="D10" s="4"/>
      <c r="E10" s="18"/>
      <c r="F10" s="19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s="5" customFormat="1" ht="38.25" customHeight="1" thickBot="1">
      <c r="B11" s="79" t="s">
        <v>17</v>
      </c>
      <c r="C11" s="80">
        <v>1</v>
      </c>
      <c r="D11" s="4"/>
      <c r="E11" s="20"/>
      <c r="F11" s="2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6" customFormat="1" ht="55.5" customHeight="1" thickBot="1">
      <c r="B12" s="69" t="s">
        <v>44</v>
      </c>
      <c r="C12" s="76" t="s">
        <v>20</v>
      </c>
      <c r="D12" s="70" t="s">
        <v>19</v>
      </c>
      <c r="E12" s="13"/>
      <c r="F12" s="12"/>
      <c r="G12" s="13"/>
      <c r="H12" s="16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7" customFormat="1" ht="12.75">
      <c r="B13" s="71" t="s">
        <v>36</v>
      </c>
      <c r="C13" s="77">
        <f>C22/F19*12*30</f>
        <v>11.754553657777784</v>
      </c>
      <c r="D13" s="72">
        <f>C22/F20*12*30</f>
        <v>338.16278386943264</v>
      </c>
      <c r="E13" s="55"/>
      <c r="F13" s="5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s="8" customFormat="1" ht="13.5" thickBot="1">
      <c r="B14" s="73" t="s">
        <v>28</v>
      </c>
      <c r="C14" s="78" t="s">
        <v>27</v>
      </c>
      <c r="D14" s="74" t="s">
        <v>27</v>
      </c>
      <c r="E14" s="9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0:18" ht="12.75">
      <c r="J15" s="31"/>
      <c r="K15" s="31"/>
      <c r="L15" s="31"/>
      <c r="M15" s="9"/>
      <c r="N15" s="9"/>
      <c r="O15" s="9"/>
      <c r="P15" s="9"/>
      <c r="Q15" s="9"/>
      <c r="R15" s="9"/>
    </row>
    <row r="16" spans="2:18" ht="12.75">
      <c r="B16" s="9"/>
      <c r="C16" s="22"/>
      <c r="D16" s="9"/>
      <c r="E16" s="9"/>
      <c r="F16" s="9"/>
      <c r="G16" s="9"/>
      <c r="H16" s="9"/>
      <c r="I16" s="9"/>
      <c r="J16" s="49"/>
      <c r="K16" s="31"/>
      <c r="L16" s="31"/>
      <c r="M16" s="9"/>
      <c r="N16" s="9"/>
      <c r="O16" s="9"/>
      <c r="P16" s="9"/>
      <c r="Q16" s="9"/>
      <c r="R16" s="9"/>
    </row>
    <row r="17" spans="2:18" ht="12.75">
      <c r="B17" s="9"/>
      <c r="C17" s="22"/>
      <c r="D17" s="9"/>
      <c r="E17" s="9"/>
      <c r="F17" s="9"/>
      <c r="G17" s="9"/>
      <c r="H17" s="9"/>
      <c r="I17" s="9"/>
      <c r="J17" s="9"/>
      <c r="K17" s="31"/>
      <c r="L17" s="31"/>
      <c r="M17" s="9"/>
      <c r="N17" s="9"/>
      <c r="O17" s="9"/>
      <c r="P17" s="9"/>
      <c r="Q17" s="9"/>
      <c r="R17" s="9"/>
    </row>
    <row r="18" spans="2:12" ht="34.5" customHeight="1">
      <c r="B18" s="9" t="s">
        <v>11</v>
      </c>
      <c r="C18" s="22"/>
      <c r="D18" s="9"/>
      <c r="E18" s="32" t="s">
        <v>49</v>
      </c>
      <c r="F18" s="23">
        <f>(C8*C7)*3600*Data!F14*D9</f>
        <v>1024.92</v>
      </c>
      <c r="G18" s="9"/>
      <c r="H18" s="9"/>
      <c r="I18" s="9"/>
      <c r="J18" s="9"/>
      <c r="K18" s="31"/>
      <c r="L18" s="31"/>
    </row>
    <row r="19" spans="2:12" ht="34.5" customHeight="1">
      <c r="B19" s="9" t="s">
        <v>9</v>
      </c>
      <c r="C19" s="22"/>
      <c r="D19" s="9"/>
      <c r="E19" s="27" t="s">
        <v>37</v>
      </c>
      <c r="F19" s="23">
        <f>(C8*C7)*3600*Data!F13*D9</f>
        <v>15343.840800000002</v>
      </c>
      <c r="G19" s="28"/>
      <c r="H19" s="28"/>
      <c r="I19" s="9"/>
      <c r="J19" s="9"/>
      <c r="K19" s="31"/>
      <c r="L19" s="31"/>
    </row>
    <row r="20" spans="2:12" ht="34.5" customHeight="1">
      <c r="B20" s="9" t="s">
        <v>6</v>
      </c>
      <c r="C20" s="22"/>
      <c r="D20" s="9"/>
      <c r="E20" s="27" t="s">
        <v>42</v>
      </c>
      <c r="F20" s="23">
        <f>(C8*C7)*60/C11*C10*Data!F11*D9</f>
        <v>533.3526</v>
      </c>
      <c r="G20" s="9"/>
      <c r="H20" s="9"/>
      <c r="I20" s="9"/>
      <c r="J20" s="9"/>
      <c r="K20" s="31"/>
      <c r="L20" s="31"/>
    </row>
    <row r="21" spans="2:12" ht="34.5" customHeight="1">
      <c r="B21" s="9" t="s">
        <v>7</v>
      </c>
      <c r="C21" s="22"/>
      <c r="D21" s="9"/>
      <c r="E21" s="27" t="s">
        <v>43</v>
      </c>
      <c r="F21" s="23">
        <f>(C8*C7)*60/C11*C10*Data!F12*D9</f>
        <v>3343.8015000000005</v>
      </c>
      <c r="G21" s="9"/>
      <c r="H21" s="9"/>
      <c r="I21" s="9"/>
      <c r="J21" s="9"/>
      <c r="K21" s="31"/>
      <c r="L21" s="31"/>
    </row>
    <row r="22" spans="2:12" ht="34.5" customHeight="1">
      <c r="B22" s="9" t="s">
        <v>8</v>
      </c>
      <c r="C22" s="24">
        <f>IF($C$5&lt;=225,Data!$C$4,IF($C$5&lt;=500,Data!$C$5,IF($C$5&lt;=1800,Data!$C$6,IF($C$5&lt;=5400,Data!$C$7,IF($C$5&lt;=50000,Data!$C$8)))))</f>
        <v>501</v>
      </c>
      <c r="D22" s="9"/>
      <c r="E22" s="24" t="str">
        <f>IF(C5&lt;=225,Data!B4,IF(C5&lt;=500,Data!B5,IF(C5&lt;=1800,Data!B6,IF(C5&lt;=5400,Data!B7,IF(C5&lt;=50000,Data!B8)))))</f>
        <v>BEKOMAT 33</v>
      </c>
      <c r="F22" s="24">
        <v>0</v>
      </c>
      <c r="G22" s="9"/>
      <c r="H22" s="9"/>
      <c r="I22" s="9"/>
      <c r="J22" s="9"/>
      <c r="K22" s="31"/>
      <c r="L22" s="31"/>
    </row>
    <row r="23" spans="2:12" ht="34.5" customHeight="1">
      <c r="B23" s="9"/>
      <c r="C23" s="22"/>
      <c r="D23" s="9"/>
      <c r="E23" s="9"/>
      <c r="F23" s="9"/>
      <c r="G23" s="9"/>
      <c r="H23" s="9"/>
      <c r="I23" s="9"/>
      <c r="J23" s="9"/>
      <c r="K23" s="31"/>
      <c r="L23" s="31"/>
    </row>
    <row r="24" spans="2:12" ht="12.75">
      <c r="B24" s="9"/>
      <c r="C24" s="22"/>
      <c r="D24" s="9"/>
      <c r="E24" s="9"/>
      <c r="F24" s="9"/>
      <c r="G24" s="9"/>
      <c r="H24" s="9"/>
      <c r="I24" s="9"/>
      <c r="J24" s="9"/>
      <c r="K24" s="31"/>
      <c r="L24" s="31"/>
    </row>
    <row r="25" spans="2:12" ht="12.75">
      <c r="B25" s="9"/>
      <c r="C25" s="22"/>
      <c r="D25" s="9"/>
      <c r="E25" s="9"/>
      <c r="F25" s="9"/>
      <c r="G25" s="9"/>
      <c r="H25" s="9"/>
      <c r="I25" s="9"/>
      <c r="J25" s="9"/>
      <c r="K25" s="31"/>
      <c r="L25" s="31"/>
    </row>
    <row r="26" spans="2:12" ht="12.75">
      <c r="B26" s="9"/>
      <c r="C26" s="22"/>
      <c r="D26" s="9"/>
      <c r="E26" s="22"/>
      <c r="F26" s="22"/>
      <c r="G26" s="9"/>
      <c r="H26" s="9"/>
      <c r="I26" s="9"/>
      <c r="J26" s="9"/>
      <c r="K26" s="31"/>
      <c r="L26" s="31"/>
    </row>
    <row r="27" spans="2:12" ht="12.75">
      <c r="B27" s="22"/>
      <c r="C27" s="22"/>
      <c r="D27" s="22"/>
      <c r="E27" s="9"/>
      <c r="F27" s="9"/>
      <c r="G27" s="9"/>
      <c r="H27" s="9"/>
      <c r="I27" s="9"/>
      <c r="J27" s="9"/>
      <c r="K27" s="31"/>
      <c r="L27" s="31"/>
    </row>
    <row r="28" spans="2:12" ht="12.75">
      <c r="B28" s="9"/>
      <c r="C28" s="22"/>
      <c r="D28" s="9"/>
      <c r="E28" s="9"/>
      <c r="F28" s="9"/>
      <c r="G28" s="9"/>
      <c r="H28" s="9"/>
      <c r="I28" s="9"/>
      <c r="J28" s="9"/>
      <c r="K28" s="31"/>
      <c r="L28" s="31"/>
    </row>
    <row r="29" spans="10:12" ht="12.75">
      <c r="J29" s="9"/>
      <c r="K29" s="31"/>
      <c r="L29" s="31"/>
    </row>
    <row r="30" spans="10:12" ht="12.75">
      <c r="J30" s="9"/>
      <c r="K30" s="31"/>
      <c r="L30" s="31"/>
    </row>
    <row r="31" spans="10:12" ht="12.75">
      <c r="J31" s="49"/>
      <c r="K31" s="31"/>
      <c r="L31" s="31"/>
    </row>
    <row r="32" spans="2:12" ht="12.75">
      <c r="B32" s="49"/>
      <c r="C32" s="50"/>
      <c r="D32" s="49"/>
      <c r="E32" s="49"/>
      <c r="F32" s="49"/>
      <c r="G32" s="49"/>
      <c r="H32" s="49"/>
      <c r="I32" s="49"/>
      <c r="J32" s="49"/>
      <c r="K32" s="31"/>
      <c r="L32" s="31"/>
    </row>
    <row r="33" spans="2:12" ht="12.75">
      <c r="B33" s="49"/>
      <c r="C33" s="50"/>
      <c r="D33" s="49"/>
      <c r="E33" s="49"/>
      <c r="F33" s="49"/>
      <c r="G33" s="49"/>
      <c r="H33" s="49"/>
      <c r="I33" s="49"/>
      <c r="J33" s="49"/>
      <c r="K33" s="31"/>
      <c r="L33" s="31"/>
    </row>
    <row r="34" spans="2:10" ht="12.75">
      <c r="B34" s="49"/>
      <c r="C34" s="50"/>
      <c r="D34" s="49"/>
      <c r="E34" s="49"/>
      <c r="F34" s="49"/>
      <c r="G34" s="49"/>
      <c r="H34" s="49"/>
      <c r="I34" s="49"/>
      <c r="J34" s="49"/>
    </row>
  </sheetData>
  <sheetProtection password="CC71" sheet="1" objects="1" scenarios="1"/>
  <mergeCells count="2">
    <mergeCell ref="B2:F2"/>
    <mergeCell ref="E13:F1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"/>
  <sheetViews>
    <sheetView showGridLines="0" zoomScalePageLayoutView="0" workbookViewId="0" topLeftCell="A1">
      <selection activeCell="D21" sqref="D21"/>
    </sheetView>
  </sheetViews>
  <sheetFormatPr defaultColWidth="11.421875" defaultRowHeight="12.75"/>
  <cols>
    <col min="1" max="1" width="3.57421875" style="1" customWidth="1"/>
    <col min="2" max="2" width="36.7109375" style="1" customWidth="1"/>
    <col min="3" max="3" width="8.28125" style="2" customWidth="1"/>
    <col min="4" max="4" width="9.140625" style="1" customWidth="1"/>
    <col min="5" max="5" width="63.8515625" style="1" customWidth="1"/>
    <col min="6" max="6" width="10.28125" style="1" customWidth="1"/>
    <col min="7" max="7" width="12.57421875" style="1" customWidth="1"/>
    <col min="8" max="16384" width="11.421875" style="1" customWidth="1"/>
  </cols>
  <sheetData>
    <row r="1" spans="6:18" ht="6" customHeight="1"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37.5">
      <c r="B2" s="51" t="s">
        <v>48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6:18" ht="6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ht="12.75">
      <c r="B4" s="52" t="s">
        <v>45</v>
      </c>
    </row>
    <row r="5" ht="12.75">
      <c r="B5" s="52" t="s">
        <v>46</v>
      </c>
    </row>
    <row r="6" ht="12.75">
      <c r="B6" s="52" t="s">
        <v>47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 password="CC71" sheet="1" objects="1" scenarios="1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I9" sqref="I9"/>
    </sheetView>
  </sheetViews>
  <sheetFormatPr defaultColWidth="11.421875" defaultRowHeight="12.75" outlineLevelCol="1"/>
  <cols>
    <col min="1" max="1" width="4.7109375" style="17" customWidth="1"/>
    <col min="2" max="2" width="32.7109375" style="17" hidden="1" customWidth="1" outlineLevel="1"/>
    <col min="3" max="3" width="11.140625" style="30" hidden="1" customWidth="1" outlineLevel="1"/>
    <col min="4" max="4" width="20.8515625" style="30" hidden="1" customWidth="1" outlineLevel="1"/>
    <col min="5" max="5" width="12.57421875" style="30" hidden="1" customWidth="1" outlineLevel="1"/>
    <col min="6" max="6" width="34.8515625" style="30" hidden="1" customWidth="1" outlineLevel="1"/>
    <col min="7" max="7" width="19.57421875" style="30" hidden="1" customWidth="1" outlineLevel="1"/>
    <col min="8" max="8" width="11.421875" style="17" hidden="1" customWidth="1" outlineLevel="1"/>
    <col min="9" max="9" width="11.421875" style="17" customWidth="1" collapsed="1"/>
    <col min="10" max="16384" width="11.421875" style="17" customWidth="1"/>
  </cols>
  <sheetData>
    <row r="1" spans="1:7" ht="12.75">
      <c r="A1" s="25"/>
      <c r="B1" s="25" t="s">
        <v>1</v>
      </c>
      <c r="C1" s="26" t="s">
        <v>3</v>
      </c>
      <c r="D1" s="26"/>
      <c r="E1" s="26" t="s">
        <v>4</v>
      </c>
      <c r="F1" s="26"/>
      <c r="G1" s="26"/>
    </row>
    <row r="2" spans="1:7" ht="12.75">
      <c r="A2" s="25"/>
      <c r="B2" s="25"/>
      <c r="C2" s="26"/>
      <c r="D2" s="26"/>
      <c r="E2" s="26"/>
      <c r="F2" s="26"/>
      <c r="G2" s="26"/>
    </row>
    <row r="3" spans="1:7" ht="12.75">
      <c r="A3" s="25"/>
      <c r="B3" s="25" t="s">
        <v>26</v>
      </c>
      <c r="C3" s="29">
        <v>187</v>
      </c>
      <c r="D3" s="29"/>
      <c r="E3" s="26">
        <v>100</v>
      </c>
      <c r="F3" s="26"/>
      <c r="G3" s="26"/>
    </row>
    <row r="4" spans="1:7" ht="12.75">
      <c r="A4" s="25"/>
      <c r="B4" s="25" t="s">
        <v>25</v>
      </c>
      <c r="C4" s="29">
        <v>253</v>
      </c>
      <c r="D4" s="29"/>
      <c r="E4" s="26">
        <v>225</v>
      </c>
      <c r="F4" s="26"/>
      <c r="G4" s="26"/>
    </row>
    <row r="5" spans="1:7" ht="12.75">
      <c r="A5" s="25"/>
      <c r="B5" s="25" t="s">
        <v>41</v>
      </c>
      <c r="C5" s="29">
        <v>501</v>
      </c>
      <c r="D5" s="29"/>
      <c r="E5" s="26">
        <v>500</v>
      </c>
      <c r="F5" s="26"/>
      <c r="G5" s="26"/>
    </row>
    <row r="6" spans="1:7" ht="12.75">
      <c r="A6" s="25"/>
      <c r="B6" s="25" t="s">
        <v>21</v>
      </c>
      <c r="C6" s="29">
        <v>687</v>
      </c>
      <c r="D6" s="29"/>
      <c r="E6" s="26">
        <v>1800</v>
      </c>
      <c r="F6" s="26"/>
      <c r="G6" s="26"/>
    </row>
    <row r="7" spans="1:7" ht="12.75">
      <c r="A7" s="25"/>
      <c r="B7" s="25" t="s">
        <v>18</v>
      </c>
      <c r="C7" s="29">
        <v>917</v>
      </c>
      <c r="D7" s="29"/>
      <c r="E7" s="26">
        <v>5400</v>
      </c>
      <c r="F7" s="26"/>
      <c r="G7" s="26"/>
    </row>
    <row r="8" spans="1:7" ht="12.75">
      <c r="A8" s="25"/>
      <c r="B8" s="25" t="s">
        <v>22</v>
      </c>
      <c r="C8" s="29">
        <v>1858</v>
      </c>
      <c r="D8" s="29"/>
      <c r="E8" s="26">
        <v>50000</v>
      </c>
      <c r="F8" s="26"/>
      <c r="G8" s="26"/>
    </row>
    <row r="9" spans="1:7" ht="12.75">
      <c r="A9" s="25"/>
      <c r="B9" s="33"/>
      <c r="C9" s="43"/>
      <c r="D9" s="43" t="s">
        <v>31</v>
      </c>
      <c r="E9" s="43" t="s">
        <v>32</v>
      </c>
      <c r="F9" s="34" t="s">
        <v>34</v>
      </c>
      <c r="G9" s="43"/>
    </row>
    <row r="10" spans="1:7" ht="12.75">
      <c r="A10" s="25"/>
      <c r="B10" s="35" t="s">
        <v>40</v>
      </c>
      <c r="C10" s="44" t="s">
        <v>30</v>
      </c>
      <c r="D10" s="44" t="s">
        <v>29</v>
      </c>
      <c r="E10" s="44" t="s">
        <v>5</v>
      </c>
      <c r="F10" s="36"/>
      <c r="G10" s="44" t="s">
        <v>23</v>
      </c>
    </row>
    <row r="11" spans="1:7" ht="12.75">
      <c r="A11" s="25"/>
      <c r="B11" s="37" t="s">
        <v>38</v>
      </c>
      <c r="C11" s="38">
        <v>0.1666666</v>
      </c>
      <c r="D11" s="39">
        <v>40.59</v>
      </c>
      <c r="E11" s="40">
        <f>D11*$E$17*$E$16</f>
        <v>6400.231199999999</v>
      </c>
      <c r="F11" s="41">
        <f>E11/G11</f>
        <v>0.00020294999999999997</v>
      </c>
      <c r="G11" s="42">
        <v>31536000</v>
      </c>
    </row>
    <row r="12" spans="1:7" ht="12.75">
      <c r="A12" s="25"/>
      <c r="B12" s="37" t="s">
        <v>39</v>
      </c>
      <c r="C12" s="38">
        <v>0.3987</v>
      </c>
      <c r="D12" s="39">
        <v>254.475</v>
      </c>
      <c r="E12" s="40">
        <f>D12*$E$17*$E$16</f>
        <v>40125.617999999995</v>
      </c>
      <c r="F12" s="41">
        <f>E12/G12</f>
        <v>0.0012723749999999999</v>
      </c>
      <c r="G12" s="42">
        <v>31536000</v>
      </c>
    </row>
    <row r="13" spans="1:7" ht="12.75">
      <c r="A13" s="25"/>
      <c r="B13" s="37" t="s">
        <v>35</v>
      </c>
      <c r="C13" s="38">
        <v>0.25</v>
      </c>
      <c r="D13" s="39">
        <v>97.31</v>
      </c>
      <c r="E13" s="40">
        <f>D13*$E$17*$E$16</f>
        <v>15343.840799999998</v>
      </c>
      <c r="F13" s="41">
        <f>E13/G13</f>
        <v>0.00048654999999999993</v>
      </c>
      <c r="G13" s="42">
        <v>31536000</v>
      </c>
    </row>
    <row r="14" spans="1:7" ht="12.75">
      <c r="A14" s="25"/>
      <c r="B14" s="37" t="s">
        <v>24</v>
      </c>
      <c r="C14" s="38">
        <v>0.0625</v>
      </c>
      <c r="D14" s="39">
        <v>6.5</v>
      </c>
      <c r="E14" s="40">
        <f>D14*$E$17*$E$16</f>
        <v>1024.9199999999998</v>
      </c>
      <c r="F14" s="41">
        <f>E14/G14</f>
        <v>3.25E-05</v>
      </c>
      <c r="G14" s="42">
        <v>31536000</v>
      </c>
    </row>
    <row r="15" spans="1:7" ht="12.75">
      <c r="A15" s="25"/>
      <c r="B15" s="25"/>
      <c r="C15" s="26"/>
      <c r="D15" s="26"/>
      <c r="E15" s="26"/>
      <c r="F15" s="26"/>
      <c r="G15" s="26"/>
    </row>
    <row r="16" spans="2:5" ht="12.75">
      <c r="B16" s="53" t="s">
        <v>50</v>
      </c>
      <c r="C16" s="54">
        <f>'Air loss'!C6</f>
        <v>0.07</v>
      </c>
      <c r="D16" s="46" t="s">
        <v>51</v>
      </c>
      <c r="E16" s="47">
        <f>(C16/0.07)*0.0003</f>
        <v>0.0003</v>
      </c>
    </row>
    <row r="17" spans="3:5" ht="12.75">
      <c r="C17" s="45" t="s">
        <v>33</v>
      </c>
      <c r="D17" s="46"/>
      <c r="E17" s="48">
        <v>525600</v>
      </c>
    </row>
  </sheetData>
  <sheetProtection password="CC71" sheet="1" objects="1" scenarios="1"/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Franz-Thomas Fischer</dc:creator>
  <cp:keywords/>
  <dc:description/>
  <cp:lastModifiedBy>Tilo Fruth</cp:lastModifiedBy>
  <cp:lastPrinted>2000-12-14T13:05:14Z</cp:lastPrinted>
  <dcterms:created xsi:type="dcterms:W3CDTF">2000-10-20T20:35:11Z</dcterms:created>
  <dcterms:modified xsi:type="dcterms:W3CDTF">2012-10-01T18:37:02Z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